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9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<sst xmlns="http://schemas.openxmlformats.org/spreadsheetml/2006/main" count="128" uniqueCount="50">
  <si>
    <t>DISCIPLINES</t>
  </si>
  <si>
    <t>POINTS</t>
  </si>
  <si>
    <t>3000m steeple</t>
  </si>
  <si>
    <t xml:space="preserve"> </t>
  </si>
  <si>
    <t>Hauteur  F</t>
  </si>
  <si>
    <t>Hauteur H</t>
  </si>
  <si>
    <t>Perche H</t>
  </si>
  <si>
    <t>Longueur F</t>
  </si>
  <si>
    <t>Longueur H</t>
  </si>
  <si>
    <t>Triple Saut H</t>
  </si>
  <si>
    <t>Poids F</t>
  </si>
  <si>
    <t>Poids H</t>
  </si>
  <si>
    <t>Disque F</t>
  </si>
  <si>
    <t>Disque H</t>
  </si>
  <si>
    <t>Marteau F</t>
  </si>
  <si>
    <t>Marteau H</t>
  </si>
  <si>
    <t>Javelot F</t>
  </si>
  <si>
    <t>Javelot H</t>
  </si>
  <si>
    <t>100m F</t>
  </si>
  <si>
    <t>100m H</t>
  </si>
  <si>
    <t>200m F</t>
  </si>
  <si>
    <t>200m H</t>
  </si>
  <si>
    <t>400m F</t>
  </si>
  <si>
    <t>400m H</t>
  </si>
  <si>
    <t>800m F</t>
  </si>
  <si>
    <t>800m H</t>
  </si>
  <si>
    <t>1500m F</t>
  </si>
  <si>
    <t>1500m H</t>
  </si>
  <si>
    <t>3000m F</t>
  </si>
  <si>
    <t>3000m H</t>
  </si>
  <si>
    <t>5000m H</t>
  </si>
  <si>
    <t>3000m Marche F</t>
  </si>
  <si>
    <t>110m Haies H</t>
  </si>
  <si>
    <t>400m Haies F</t>
  </si>
  <si>
    <t>400m Haies H</t>
  </si>
  <si>
    <t>4x100m F</t>
  </si>
  <si>
    <t>4x100m H</t>
  </si>
  <si>
    <t>4x400m F</t>
  </si>
  <si>
    <t>4x400m H</t>
  </si>
  <si>
    <t>5000m Marche H</t>
  </si>
  <si>
    <t>Triple Saut F</t>
  </si>
  <si>
    <t>2nd tour</t>
  </si>
  <si>
    <t>Delta</t>
  </si>
  <si>
    <t>Meilleur des 2 tours</t>
  </si>
  <si>
    <t>1er tour</t>
  </si>
  <si>
    <t>(2)</t>
  </si>
  <si>
    <t>(1)</t>
  </si>
  <si>
    <t>Nbre participants</t>
  </si>
  <si>
    <t>(0)</t>
  </si>
  <si>
    <t>100m Haies F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</si>
</sst>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omic Sans MS"/>
      <family val="4"/>
    </font>
    <font>
      <b/>
      <sz val="9"/>
      <color indexed="8"/>
      <name val="Comic Sans MS"/>
      <family val="4"/>
    </font>
    <font>
      <sz val="9"/>
      <color indexed="56"/>
      <name val="Comic Sans MS"/>
      <family val="4"/>
    </font>
    <font>
      <b/>
      <sz val="9"/>
      <color indexed="12"/>
      <name val="Comic Sans MS"/>
      <family val="4"/>
    </font>
    <font>
      <b/>
      <sz val="9"/>
      <color indexed="3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3" xfId="0" applyFont="1" applyBorder="1" applyAlignment="1" quotePrefix="1">
      <alignment vertical="center"/>
    </xf>
    <xf numFmtId="0" fontId="4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9"/>
  <sheetViews>
    <sheetView tabSelected="1" zoomScalePageLayoutView="0" workbookViewId="0" topLeftCell="A4">
      <selection activeCell="K39" sqref="K39"/>
    </sheetView>
  </sheetViews>
  <sheetFormatPr defaultColWidth="11.421875" defaultRowHeight="15"/>
  <cols>
    <col min="1" max="1" width="1.57421875" style="1" customWidth="1"/>
    <col min="2" max="2" width="13.421875" style="1" bestFit="1" customWidth="1"/>
    <col min="3" max="3" width="10.8515625" style="1" customWidth="1"/>
    <col min="4" max="4" width="8.00390625" style="1" bestFit="1" customWidth="1"/>
    <col min="5" max="5" width="1.57421875" style="1" customWidth="1"/>
    <col min="6" max="6" width="10.8515625" style="1" customWidth="1"/>
    <col min="7" max="7" width="8.00390625" style="1" bestFit="1" customWidth="1"/>
    <col min="8" max="8" width="5.57421875" style="1" bestFit="1" customWidth="1"/>
    <col min="9" max="9" width="10.57421875" style="1" customWidth="1"/>
    <col min="10" max="16384" width="11.421875" style="1" customWidth="1"/>
  </cols>
  <sheetData>
    <row r="1" ht="10.5" customHeight="1" thickBot="1"/>
    <row r="2" spans="3:9" ht="15.75" customHeight="1" thickBot="1">
      <c r="C2" s="21" t="s">
        <v>44</v>
      </c>
      <c r="D2" s="22"/>
      <c r="F2" s="21" t="s">
        <v>41</v>
      </c>
      <c r="G2" s="22"/>
      <c r="I2" s="19" t="s">
        <v>43</v>
      </c>
    </row>
    <row r="3" spans="2:9" ht="27.75" thickBot="1">
      <c r="B3" s="2" t="s">
        <v>0</v>
      </c>
      <c r="C3" s="17" t="s">
        <v>47</v>
      </c>
      <c r="D3" s="2" t="s">
        <v>1</v>
      </c>
      <c r="E3" s="3"/>
      <c r="F3" s="17" t="s">
        <v>47</v>
      </c>
      <c r="G3" s="2" t="s">
        <v>1</v>
      </c>
      <c r="H3" s="4" t="s">
        <v>42</v>
      </c>
      <c r="I3" s="20"/>
    </row>
    <row r="4" spans="2:9" ht="11.25" customHeight="1">
      <c r="B4" s="5" t="s">
        <v>2</v>
      </c>
      <c r="C4" s="15" t="s">
        <v>45</v>
      </c>
      <c r="D4" s="12">
        <f>907</f>
        <v>907</v>
      </c>
      <c r="F4" s="15" t="s">
        <v>45</v>
      </c>
      <c r="G4" s="6">
        <f>992</f>
        <v>992</v>
      </c>
      <c r="H4" s="6">
        <f aca="true" t="shared" si="0" ref="H4:H42">G4-D4</f>
        <v>85</v>
      </c>
      <c r="I4" s="7">
        <f>IF(G4&gt;D4,G4,D4)</f>
        <v>992</v>
      </c>
    </row>
    <row r="5" spans="2:9" ht="11.25" customHeight="1">
      <c r="B5" s="8" t="s">
        <v>4</v>
      </c>
      <c r="C5" s="15" t="s">
        <v>45</v>
      </c>
      <c r="D5" s="12">
        <f>714</f>
        <v>714</v>
      </c>
      <c r="F5" s="15" t="s">
        <v>46</v>
      </c>
      <c r="G5" s="6">
        <f>357</f>
        <v>357</v>
      </c>
      <c r="H5" s="6">
        <f t="shared" si="0"/>
        <v>-357</v>
      </c>
      <c r="I5" s="7">
        <f>IF(G5&gt;D5,G5,D5)</f>
        <v>714</v>
      </c>
    </row>
    <row r="6" spans="2:9" ht="11.25" customHeight="1">
      <c r="B6" s="8" t="s">
        <v>5</v>
      </c>
      <c r="C6" s="15" t="s">
        <v>45</v>
      </c>
      <c r="D6" s="12">
        <f>891</f>
        <v>891</v>
      </c>
      <c r="F6" s="15" t="s">
        <v>45</v>
      </c>
      <c r="G6" s="16">
        <f>798</f>
        <v>798</v>
      </c>
      <c r="H6" s="6">
        <f t="shared" si="0"/>
        <v>-93</v>
      </c>
      <c r="I6" s="7">
        <f>IF(G6&gt;D6,G6,D6)</f>
        <v>891</v>
      </c>
    </row>
    <row r="7" spans="2:9" ht="11.25" customHeight="1">
      <c r="B7" s="8" t="s">
        <v>6</v>
      </c>
      <c r="C7" s="15" t="s">
        <v>45</v>
      </c>
      <c r="D7" s="12">
        <f>433</f>
        <v>433</v>
      </c>
      <c r="F7" s="15" t="s">
        <v>45</v>
      </c>
      <c r="G7" s="6">
        <f>433</f>
        <v>433</v>
      </c>
      <c r="H7" s="6">
        <f t="shared" si="0"/>
        <v>0</v>
      </c>
      <c r="I7" s="7">
        <f aca="true" t="shared" si="1" ref="I7:I42">IF(G7&gt;D7,G7,D7)</f>
        <v>433</v>
      </c>
    </row>
    <row r="8" spans="2:9" ht="10.5" customHeight="1">
      <c r="B8" s="8" t="s">
        <v>7</v>
      </c>
      <c r="C8" s="15" t="s">
        <v>45</v>
      </c>
      <c r="D8" s="12">
        <f>909</f>
        <v>909</v>
      </c>
      <c r="F8" s="15" t="s">
        <v>45</v>
      </c>
      <c r="G8" s="6">
        <f>1068</f>
        <v>1068</v>
      </c>
      <c r="H8" s="6">
        <f t="shared" si="0"/>
        <v>159</v>
      </c>
      <c r="I8" s="7">
        <f t="shared" si="1"/>
        <v>1068</v>
      </c>
    </row>
    <row r="9" spans="2:9" ht="11.25" customHeight="1">
      <c r="B9" s="8" t="s">
        <v>8</v>
      </c>
      <c r="C9" s="15" t="s">
        <v>45</v>
      </c>
      <c r="D9" s="12">
        <f>1367</f>
        <v>1367</v>
      </c>
      <c r="F9" s="15" t="s">
        <v>45</v>
      </c>
      <c r="G9" s="6">
        <f>1292</f>
        <v>1292</v>
      </c>
      <c r="H9" s="6">
        <f t="shared" si="0"/>
        <v>-75</v>
      </c>
      <c r="I9" s="7">
        <f t="shared" si="1"/>
        <v>1367</v>
      </c>
    </row>
    <row r="10" spans="2:9" ht="11.25" customHeight="1">
      <c r="B10" s="8" t="s">
        <v>40</v>
      </c>
      <c r="C10" s="15" t="s">
        <v>48</v>
      </c>
      <c r="D10" s="12">
        <f>0</f>
        <v>0</v>
      </c>
      <c r="F10" s="15" t="s">
        <v>45</v>
      </c>
      <c r="G10" s="6">
        <f>863</f>
        <v>863</v>
      </c>
      <c r="H10" s="6">
        <f t="shared" si="0"/>
        <v>863</v>
      </c>
      <c r="I10" s="7">
        <f t="shared" si="1"/>
        <v>863</v>
      </c>
    </row>
    <row r="11" spans="2:9" ht="11.25" customHeight="1">
      <c r="B11" s="8" t="s">
        <v>9</v>
      </c>
      <c r="C11" s="15" t="s">
        <v>45</v>
      </c>
      <c r="D11" s="12">
        <f>1300</f>
        <v>1300</v>
      </c>
      <c r="F11" s="15" t="s">
        <v>45</v>
      </c>
      <c r="G11" s="6">
        <f>1162</f>
        <v>1162</v>
      </c>
      <c r="H11" s="6">
        <f t="shared" si="0"/>
        <v>-138</v>
      </c>
      <c r="I11" s="7">
        <f t="shared" si="1"/>
        <v>1300</v>
      </c>
    </row>
    <row r="12" spans="2:9" ht="11.25" customHeight="1">
      <c r="B12" s="8" t="s">
        <v>10</v>
      </c>
      <c r="C12" s="15" t="s">
        <v>45</v>
      </c>
      <c r="D12" s="12">
        <f>640</f>
        <v>640</v>
      </c>
      <c r="F12" s="15" t="s">
        <v>45</v>
      </c>
      <c r="G12" s="6">
        <f>684</f>
        <v>684</v>
      </c>
      <c r="H12" s="6">
        <f t="shared" si="0"/>
        <v>44</v>
      </c>
      <c r="I12" s="7">
        <f t="shared" si="1"/>
        <v>684</v>
      </c>
    </row>
    <row r="13" spans="2:9" ht="11.25" customHeight="1">
      <c r="B13" s="8" t="s">
        <v>11</v>
      </c>
      <c r="C13" s="15" t="s">
        <v>45</v>
      </c>
      <c r="D13" s="12">
        <f>911</f>
        <v>911</v>
      </c>
      <c r="F13" s="15" t="s">
        <v>45</v>
      </c>
      <c r="G13" s="6">
        <f>862</f>
        <v>862</v>
      </c>
      <c r="H13" s="6">
        <f t="shared" si="0"/>
        <v>-49</v>
      </c>
      <c r="I13" s="7">
        <f t="shared" si="1"/>
        <v>911</v>
      </c>
    </row>
    <row r="14" spans="2:9" ht="11.25" customHeight="1">
      <c r="B14" s="8" t="s">
        <v>12</v>
      </c>
      <c r="C14" s="15" t="s">
        <v>45</v>
      </c>
      <c r="D14" s="12">
        <f>535</f>
        <v>535</v>
      </c>
      <c r="F14" s="15" t="s">
        <v>45</v>
      </c>
      <c r="G14" s="6">
        <f>440</f>
        <v>440</v>
      </c>
      <c r="H14" s="6">
        <f t="shared" si="0"/>
        <v>-95</v>
      </c>
      <c r="I14" s="7">
        <f t="shared" si="1"/>
        <v>535</v>
      </c>
    </row>
    <row r="15" spans="2:9" ht="11.25" customHeight="1">
      <c r="B15" s="8" t="s">
        <v>13</v>
      </c>
      <c r="C15" s="15" t="s">
        <v>45</v>
      </c>
      <c r="D15" s="12">
        <f>661</f>
        <v>661</v>
      </c>
      <c r="F15" s="15" t="s">
        <v>45</v>
      </c>
      <c r="G15" s="6">
        <f>727</f>
        <v>727</v>
      </c>
      <c r="H15" s="6">
        <f t="shared" si="0"/>
        <v>66</v>
      </c>
      <c r="I15" s="7">
        <f t="shared" si="1"/>
        <v>727</v>
      </c>
    </row>
    <row r="16" spans="2:9" ht="11.25" customHeight="1">
      <c r="B16" s="8" t="s">
        <v>14</v>
      </c>
      <c r="C16" s="15" t="s">
        <v>46</v>
      </c>
      <c r="D16" s="12">
        <f>130</f>
        <v>130</v>
      </c>
      <c r="F16" s="15" t="s">
        <v>45</v>
      </c>
      <c r="G16" s="6">
        <f>366</f>
        <v>366</v>
      </c>
      <c r="H16" s="6">
        <f t="shared" si="0"/>
        <v>236</v>
      </c>
      <c r="I16" s="7">
        <f t="shared" si="1"/>
        <v>366</v>
      </c>
    </row>
    <row r="17" spans="2:9" ht="11.25" customHeight="1">
      <c r="B17" s="8" t="s">
        <v>15</v>
      </c>
      <c r="C17" s="15" t="s">
        <v>45</v>
      </c>
      <c r="D17" s="12">
        <f>410</f>
        <v>410</v>
      </c>
      <c r="F17" s="15" t="s">
        <v>45</v>
      </c>
      <c r="G17" s="6">
        <f>605</f>
        <v>605</v>
      </c>
      <c r="H17" s="6">
        <f t="shared" si="0"/>
        <v>195</v>
      </c>
      <c r="I17" s="7">
        <f t="shared" si="1"/>
        <v>605</v>
      </c>
    </row>
    <row r="18" spans="2:9" ht="11.25" customHeight="1">
      <c r="B18" s="8" t="s">
        <v>16</v>
      </c>
      <c r="C18" s="15" t="s">
        <v>45</v>
      </c>
      <c r="D18" s="12">
        <f>704</f>
        <v>704</v>
      </c>
      <c r="F18" s="15" t="s">
        <v>45</v>
      </c>
      <c r="G18" s="6">
        <f>685</f>
        <v>685</v>
      </c>
      <c r="H18" s="6">
        <f t="shared" si="0"/>
        <v>-19</v>
      </c>
      <c r="I18" s="7">
        <f t="shared" si="1"/>
        <v>704</v>
      </c>
    </row>
    <row r="19" spans="2:9" ht="11.25" customHeight="1">
      <c r="B19" s="8" t="s">
        <v>17</v>
      </c>
      <c r="C19" s="15" t="s">
        <v>45</v>
      </c>
      <c r="D19" s="12">
        <f>708</f>
        <v>708</v>
      </c>
      <c r="F19" s="15" t="s">
        <v>45</v>
      </c>
      <c r="G19" s="6">
        <f>468</f>
        <v>468</v>
      </c>
      <c r="H19" s="6">
        <f t="shared" si="0"/>
        <v>-240</v>
      </c>
      <c r="I19" s="7">
        <f t="shared" si="1"/>
        <v>708</v>
      </c>
    </row>
    <row r="20" spans="2:9" ht="11.25" customHeight="1">
      <c r="B20" s="8" t="s">
        <v>18</v>
      </c>
      <c r="C20" s="15" t="s">
        <v>45</v>
      </c>
      <c r="D20" s="12">
        <f>1245</f>
        <v>1245</v>
      </c>
      <c r="F20" s="15" t="s">
        <v>45</v>
      </c>
      <c r="G20" s="6">
        <f>1243</f>
        <v>1243</v>
      </c>
      <c r="H20" s="6">
        <f t="shared" si="0"/>
        <v>-2</v>
      </c>
      <c r="I20" s="7">
        <f t="shared" si="1"/>
        <v>1245</v>
      </c>
    </row>
    <row r="21" spans="2:9" ht="11.25" customHeight="1">
      <c r="B21" s="8" t="s">
        <v>19</v>
      </c>
      <c r="C21" s="15" t="s">
        <v>45</v>
      </c>
      <c r="D21" s="12">
        <f>924</f>
        <v>924</v>
      </c>
      <c r="F21" s="15" t="s">
        <v>46</v>
      </c>
      <c r="G21" s="6">
        <f>316</f>
        <v>316</v>
      </c>
      <c r="H21" s="6">
        <f t="shared" si="0"/>
        <v>-608</v>
      </c>
      <c r="I21" s="7">
        <f t="shared" si="1"/>
        <v>924</v>
      </c>
    </row>
    <row r="22" spans="2:9" ht="11.25" customHeight="1">
      <c r="B22" s="8" t="s">
        <v>20</v>
      </c>
      <c r="C22" s="15" t="s">
        <v>45</v>
      </c>
      <c r="D22" s="12">
        <f>1378</f>
        <v>1378</v>
      </c>
      <c r="F22" s="15" t="s">
        <v>45</v>
      </c>
      <c r="G22" s="6">
        <f>1390</f>
        <v>1390</v>
      </c>
      <c r="H22" s="6">
        <f t="shared" si="0"/>
        <v>12</v>
      </c>
      <c r="I22" s="7">
        <f t="shared" si="1"/>
        <v>1390</v>
      </c>
    </row>
    <row r="23" spans="2:9" ht="11.25" customHeight="1">
      <c r="B23" s="8" t="s">
        <v>21</v>
      </c>
      <c r="C23" s="15" t="s">
        <v>45</v>
      </c>
      <c r="D23" s="12">
        <f>1141</f>
        <v>1141</v>
      </c>
      <c r="F23" s="15" t="s">
        <v>45</v>
      </c>
      <c r="G23" s="6">
        <f>1072</f>
        <v>1072</v>
      </c>
      <c r="H23" s="6">
        <f t="shared" si="0"/>
        <v>-69</v>
      </c>
      <c r="I23" s="7">
        <f t="shared" si="1"/>
        <v>1141</v>
      </c>
    </row>
    <row r="24" spans="2:9" ht="10.5" customHeight="1">
      <c r="B24" s="8" t="s">
        <v>22</v>
      </c>
      <c r="C24" s="15" t="s">
        <v>45</v>
      </c>
      <c r="D24" s="12">
        <f>1151</f>
        <v>1151</v>
      </c>
      <c r="F24" s="15" t="s">
        <v>45</v>
      </c>
      <c r="G24" s="6">
        <f>1037</f>
        <v>1037</v>
      </c>
      <c r="H24" s="6">
        <f t="shared" si="0"/>
        <v>-114</v>
      </c>
      <c r="I24" s="7">
        <f t="shared" si="1"/>
        <v>1151</v>
      </c>
    </row>
    <row r="25" spans="2:9" ht="11.25" customHeight="1">
      <c r="B25" s="8" t="s">
        <v>23</v>
      </c>
      <c r="C25" s="15" t="s">
        <v>45</v>
      </c>
      <c r="D25" s="12">
        <f>1073</f>
        <v>1073</v>
      </c>
      <c r="F25" s="15" t="s">
        <v>46</v>
      </c>
      <c r="G25" s="6">
        <f>556</f>
        <v>556</v>
      </c>
      <c r="H25" s="6">
        <f t="shared" si="0"/>
        <v>-517</v>
      </c>
      <c r="I25" s="7">
        <f t="shared" si="1"/>
        <v>1073</v>
      </c>
    </row>
    <row r="26" spans="2:9" ht="11.25" customHeight="1">
      <c r="B26" s="8" t="s">
        <v>24</v>
      </c>
      <c r="C26" s="15" t="s">
        <v>46</v>
      </c>
      <c r="D26" s="12">
        <f>420</f>
        <v>420</v>
      </c>
      <c r="F26" s="15" t="s">
        <v>45</v>
      </c>
      <c r="G26" s="6">
        <f>372</f>
        <v>372</v>
      </c>
      <c r="H26" s="6">
        <f t="shared" si="0"/>
        <v>-48</v>
      </c>
      <c r="I26" s="7">
        <f t="shared" si="1"/>
        <v>420</v>
      </c>
    </row>
    <row r="27" spans="2:9" ht="11.25" customHeight="1">
      <c r="B27" s="8" t="s">
        <v>25</v>
      </c>
      <c r="C27" s="15" t="s">
        <v>45</v>
      </c>
      <c r="D27" s="12">
        <f>847</f>
        <v>847</v>
      </c>
      <c r="F27" s="15" t="s">
        <v>45</v>
      </c>
      <c r="G27" s="6">
        <f>948</f>
        <v>948</v>
      </c>
      <c r="H27" s="6">
        <f t="shared" si="0"/>
        <v>101</v>
      </c>
      <c r="I27" s="7">
        <f t="shared" si="1"/>
        <v>948</v>
      </c>
    </row>
    <row r="28" spans="2:9" ht="11.25" customHeight="1">
      <c r="B28" s="8" t="s">
        <v>26</v>
      </c>
      <c r="C28" s="15" t="s">
        <v>45</v>
      </c>
      <c r="D28" s="12">
        <f>1139</f>
        <v>1139</v>
      </c>
      <c r="F28" s="15" t="s">
        <v>45</v>
      </c>
      <c r="G28" s="6">
        <f>1269</f>
        <v>1269</v>
      </c>
      <c r="H28" s="6">
        <f t="shared" si="0"/>
        <v>130</v>
      </c>
      <c r="I28" s="7">
        <f t="shared" si="1"/>
        <v>1269</v>
      </c>
    </row>
    <row r="29" spans="2:9" ht="11.25" customHeight="1">
      <c r="B29" s="8" t="s">
        <v>27</v>
      </c>
      <c r="C29" s="15" t="s">
        <v>45</v>
      </c>
      <c r="D29" s="12">
        <f>396</f>
        <v>396</v>
      </c>
      <c r="F29" s="15" t="s">
        <v>45</v>
      </c>
      <c r="G29" s="6">
        <f>640</f>
        <v>640</v>
      </c>
      <c r="H29" s="6">
        <f t="shared" si="0"/>
        <v>244</v>
      </c>
      <c r="I29" s="7">
        <f t="shared" si="1"/>
        <v>640</v>
      </c>
    </row>
    <row r="30" spans="2:9" ht="11.25" customHeight="1">
      <c r="B30" s="8" t="s">
        <v>28</v>
      </c>
      <c r="C30" s="15" t="s">
        <v>45</v>
      </c>
      <c r="D30" s="12">
        <f>1233</f>
        <v>1233</v>
      </c>
      <c r="F30" s="15" t="s">
        <v>45</v>
      </c>
      <c r="G30" s="6">
        <f>1230</f>
        <v>1230</v>
      </c>
      <c r="H30" s="6">
        <f t="shared" si="0"/>
        <v>-3</v>
      </c>
      <c r="I30" s="7">
        <f t="shared" si="1"/>
        <v>1233</v>
      </c>
    </row>
    <row r="31" spans="2:9" ht="11.25" customHeight="1">
      <c r="B31" s="8" t="s">
        <v>29</v>
      </c>
      <c r="C31" s="15" t="s">
        <v>45</v>
      </c>
      <c r="D31" s="12">
        <f>1028</f>
        <v>1028</v>
      </c>
      <c r="F31" s="15" t="s">
        <v>45</v>
      </c>
      <c r="G31" s="6">
        <f>679</f>
        <v>679</v>
      </c>
      <c r="H31" s="6">
        <f t="shared" si="0"/>
        <v>-349</v>
      </c>
      <c r="I31" s="7">
        <f t="shared" si="1"/>
        <v>1028</v>
      </c>
    </row>
    <row r="32" spans="2:9" ht="11.25" customHeight="1">
      <c r="B32" s="8" t="s">
        <v>30</v>
      </c>
      <c r="C32" s="15" t="s">
        <v>45</v>
      </c>
      <c r="D32" s="12">
        <f>647</f>
        <v>647</v>
      </c>
      <c r="F32" s="15" t="s">
        <v>45</v>
      </c>
      <c r="G32" s="6">
        <f>513</f>
        <v>513</v>
      </c>
      <c r="H32" s="6">
        <f t="shared" si="0"/>
        <v>-134</v>
      </c>
      <c r="I32" s="7">
        <f t="shared" si="1"/>
        <v>647</v>
      </c>
    </row>
    <row r="33" spans="2:9" ht="11.25" customHeight="1">
      <c r="B33" s="8" t="s">
        <v>31</v>
      </c>
      <c r="C33" s="15" t="s">
        <v>45</v>
      </c>
      <c r="D33" s="12">
        <f>793</f>
        <v>793</v>
      </c>
      <c r="F33" s="15" t="s">
        <v>46</v>
      </c>
      <c r="G33" s="6">
        <f>76</f>
        <v>76</v>
      </c>
      <c r="H33" s="6">
        <f t="shared" si="0"/>
        <v>-717</v>
      </c>
      <c r="I33" s="7">
        <f t="shared" si="1"/>
        <v>793</v>
      </c>
    </row>
    <row r="34" spans="2:9" ht="11.25" customHeight="1">
      <c r="B34" s="18" t="s">
        <v>39</v>
      </c>
      <c r="C34" s="15" t="s">
        <v>45</v>
      </c>
      <c r="D34" s="12">
        <f>1077</f>
        <v>1077</v>
      </c>
      <c r="F34" s="15" t="s">
        <v>45</v>
      </c>
      <c r="G34" s="6">
        <f>826</f>
        <v>826</v>
      </c>
      <c r="H34" s="6">
        <f t="shared" si="0"/>
        <v>-251</v>
      </c>
      <c r="I34" s="7">
        <f t="shared" si="1"/>
        <v>1077</v>
      </c>
    </row>
    <row r="35" spans="2:9" ht="11.25" customHeight="1">
      <c r="B35" s="18" t="s">
        <v>49</v>
      </c>
      <c r="C35" s="15" t="s">
        <v>48</v>
      </c>
      <c r="D35" s="12">
        <v>0</v>
      </c>
      <c r="F35" s="15" t="s">
        <v>46</v>
      </c>
      <c r="G35" s="6">
        <v>469</v>
      </c>
      <c r="H35" s="6">
        <v>469</v>
      </c>
      <c r="I35" s="7">
        <v>469</v>
      </c>
    </row>
    <row r="36" spans="2:9" ht="11.25" customHeight="1">
      <c r="B36" s="8" t="s">
        <v>32</v>
      </c>
      <c r="C36" s="15" t="s">
        <v>46</v>
      </c>
      <c r="D36" s="12">
        <f>503</f>
        <v>503</v>
      </c>
      <c r="F36" s="15" t="s">
        <v>46</v>
      </c>
      <c r="G36" s="6">
        <f>419</f>
        <v>419</v>
      </c>
      <c r="H36" s="6">
        <f t="shared" si="0"/>
        <v>-84</v>
      </c>
      <c r="I36" s="7">
        <f t="shared" si="1"/>
        <v>503</v>
      </c>
    </row>
    <row r="37" spans="2:9" ht="11.25" customHeight="1">
      <c r="B37" s="8" t="s">
        <v>33</v>
      </c>
      <c r="C37" s="15" t="s">
        <v>46</v>
      </c>
      <c r="D37" s="12">
        <f>785</f>
        <v>785</v>
      </c>
      <c r="F37" s="15" t="s">
        <v>45</v>
      </c>
      <c r="G37" s="6">
        <f>1223</f>
        <v>1223</v>
      </c>
      <c r="H37" s="6">
        <f t="shared" si="0"/>
        <v>438</v>
      </c>
      <c r="I37" s="7">
        <f t="shared" si="1"/>
        <v>1223</v>
      </c>
    </row>
    <row r="38" spans="2:9" ht="11.25" customHeight="1">
      <c r="B38" s="8" t="s">
        <v>34</v>
      </c>
      <c r="C38" s="15" t="s">
        <v>46</v>
      </c>
      <c r="D38" s="12">
        <f>812</f>
        <v>812</v>
      </c>
      <c r="F38" s="15" t="s">
        <v>45</v>
      </c>
      <c r="G38" s="6">
        <f>1417</f>
        <v>1417</v>
      </c>
      <c r="H38" s="6">
        <f t="shared" si="0"/>
        <v>605</v>
      </c>
      <c r="I38" s="7">
        <f t="shared" si="1"/>
        <v>1417</v>
      </c>
    </row>
    <row r="39" spans="2:9" ht="11.25" customHeight="1">
      <c r="B39" s="8" t="s">
        <v>35</v>
      </c>
      <c r="C39" s="15" t="s">
        <v>46</v>
      </c>
      <c r="D39" s="12">
        <f>660</f>
        <v>660</v>
      </c>
      <c r="F39" s="15" t="s">
        <v>46</v>
      </c>
      <c r="G39" s="6">
        <f>736</f>
        <v>736</v>
      </c>
      <c r="H39" s="6">
        <f t="shared" si="0"/>
        <v>76</v>
      </c>
      <c r="I39" s="7">
        <f t="shared" si="1"/>
        <v>736</v>
      </c>
    </row>
    <row r="40" spans="2:9" ht="11.25" customHeight="1">
      <c r="B40" s="8" t="s">
        <v>36</v>
      </c>
      <c r="C40" s="15" t="s">
        <v>46</v>
      </c>
      <c r="D40" s="12">
        <f>587</f>
        <v>587</v>
      </c>
      <c r="F40" s="15" t="s">
        <v>46</v>
      </c>
      <c r="G40" s="6">
        <f>559</f>
        <v>559</v>
      </c>
      <c r="H40" s="6">
        <f t="shared" si="0"/>
        <v>-28</v>
      </c>
      <c r="I40" s="7">
        <f t="shared" si="1"/>
        <v>587</v>
      </c>
    </row>
    <row r="41" spans="2:9" ht="11.25" customHeight="1">
      <c r="B41" s="8" t="s">
        <v>37</v>
      </c>
      <c r="C41" s="15" t="s">
        <v>46</v>
      </c>
      <c r="D41" s="12">
        <f>582</f>
        <v>582</v>
      </c>
      <c r="F41" s="15" t="s">
        <v>46</v>
      </c>
      <c r="G41" s="6">
        <f>619</f>
        <v>619</v>
      </c>
      <c r="H41" s="6">
        <f t="shared" si="0"/>
        <v>37</v>
      </c>
      <c r="I41" s="7">
        <f t="shared" si="1"/>
        <v>619</v>
      </c>
    </row>
    <row r="42" spans="2:9" ht="11.25" customHeight="1">
      <c r="B42" s="8" t="s">
        <v>38</v>
      </c>
      <c r="C42" s="15" t="s">
        <v>46</v>
      </c>
      <c r="D42" s="12">
        <f>614</f>
        <v>614</v>
      </c>
      <c r="F42" s="15" t="s">
        <v>46</v>
      </c>
      <c r="G42" s="6">
        <f>559</f>
        <v>559</v>
      </c>
      <c r="H42" s="6">
        <f t="shared" si="0"/>
        <v>-55</v>
      </c>
      <c r="I42" s="7">
        <f t="shared" si="1"/>
        <v>614</v>
      </c>
    </row>
    <row r="43" ht="14.25">
      <c r="D43" s="13"/>
    </row>
    <row r="44" spans="4:9" ht="11.25" customHeight="1">
      <c r="D44" s="14">
        <f>SUM(D4:D42)</f>
        <v>30255</v>
      </c>
      <c r="E44" s="10"/>
      <c r="F44" s="10"/>
      <c r="G44" s="14">
        <v>29970</v>
      </c>
      <c r="H44" s="9">
        <f>SUM(H4:H42)</f>
        <v>-285</v>
      </c>
      <c r="I44" s="11">
        <f>SUM(I4:I42)+470</f>
        <v>34485</v>
      </c>
    </row>
    <row r="57" ht="14.25">
      <c r="B57" s="1" t="s">
        <v>3</v>
      </c>
    </row>
    <row r="59" ht="14.25">
      <c r="B59" s="1" t="s">
        <v>3</v>
      </c>
    </row>
  </sheetData>
  <sheetProtection/>
  <mergeCells count="3">
    <mergeCell ref="I2:I3"/>
    <mergeCell ref="C2:D2"/>
    <mergeCell ref="F2:G2"/>
  </mergeCells>
  <conditionalFormatting sqref="H4:H42">
    <cfRule type="cellIs" priority="3" dxfId="2" operator="greaterThanOrEqual" stopIfTrue="1">
      <formula>0</formula>
    </cfRule>
    <cfRule type="cellIs" priority="4" dxfId="3" operator="lessThan" stopIfTrue="1">
      <formula>0</formula>
    </cfRule>
  </conditionalFormatting>
  <printOptions/>
  <pageMargins left="0.1968503937007874" right="0.196850393700787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Jacquet</dc:creator>
  <cp:keywords/>
  <dc:description/>
  <cp:lastModifiedBy>Meraville</cp:lastModifiedBy>
  <cp:lastPrinted>2009-05-20T06:17:27Z</cp:lastPrinted>
  <dcterms:created xsi:type="dcterms:W3CDTF">2009-04-26T11:22:27Z</dcterms:created>
  <dcterms:modified xsi:type="dcterms:W3CDTF">2009-05-21T06:13:23Z</dcterms:modified>
  <cp:category/>
  <cp:version/>
  <cp:contentType/>
  <cp:contentStatus/>
</cp:coreProperties>
</file>